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Flare\Global\Content\Arrangement_Architecture\Property_Classe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3" i="1" s="1"/>
  <c r="E36" i="1" s="1"/>
  <c r="H32" i="1" s="1"/>
  <c r="H36" i="1" s="1"/>
  <c r="C26" i="1"/>
  <c r="D26" i="1" s="1"/>
  <c r="E26" i="1" s="1"/>
  <c r="D25" i="1"/>
  <c r="E25" i="1" s="1"/>
  <c r="D24" i="1"/>
  <c r="E24" i="1" s="1"/>
  <c r="E27" i="1" s="1"/>
  <c r="H23" i="1" s="1"/>
  <c r="H27" i="1" s="1"/>
  <c r="F15" i="1" s="1"/>
  <c r="U20" i="1"/>
  <c r="E20" i="1"/>
  <c r="J20" i="1" s="1"/>
  <c r="D20" i="1"/>
  <c r="D19" i="1"/>
  <c r="U18" i="1"/>
  <c r="D18" i="1"/>
  <c r="D17" i="1"/>
  <c r="U16" i="1"/>
  <c r="D16" i="1"/>
  <c r="J15" i="1"/>
  <c r="E15" i="1"/>
  <c r="Q15" i="1" s="1"/>
  <c r="D15" i="1"/>
  <c r="U14" i="1"/>
  <c r="D14" i="1"/>
  <c r="N13" i="1"/>
  <c r="N14" i="1" s="1"/>
  <c r="N15" i="1" s="1"/>
  <c r="N16" i="1" s="1"/>
  <c r="N17" i="1" s="1"/>
  <c r="N18" i="1" s="1"/>
  <c r="N19" i="1" s="1"/>
  <c r="N20" i="1" s="1"/>
  <c r="D13" i="1"/>
  <c r="U12" i="1"/>
  <c r="N12" i="1"/>
  <c r="M12" i="1"/>
  <c r="M13" i="1" s="1"/>
  <c r="M14" i="1" s="1"/>
  <c r="M15" i="1" s="1"/>
  <c r="M16" i="1" s="1"/>
  <c r="M17" i="1" s="1"/>
  <c r="M18" i="1" s="1"/>
  <c r="M19" i="1" s="1"/>
  <c r="M20" i="1" s="1"/>
  <c r="D12" i="1"/>
  <c r="N11" i="1"/>
  <c r="M11" i="1"/>
  <c r="D11" i="1"/>
  <c r="J10" i="1"/>
  <c r="E10" i="1"/>
  <c r="D10" i="1"/>
  <c r="C4" i="1"/>
  <c r="D4" i="1" s="1"/>
  <c r="E4" i="1" s="1"/>
  <c r="D3" i="1"/>
  <c r="E3" i="1" s="1"/>
  <c r="D2" i="1"/>
  <c r="E2" i="1" s="1"/>
  <c r="G15" i="1" l="1"/>
  <c r="H15" i="1" s="1"/>
  <c r="O15" i="1" s="1"/>
  <c r="F16" i="1"/>
  <c r="E5" i="1"/>
  <c r="H1" i="1" s="1"/>
  <c r="H5" i="1" s="1"/>
  <c r="F10" i="1" s="1"/>
  <c r="E12" i="1"/>
  <c r="I15" i="1"/>
  <c r="E17" i="1"/>
  <c r="Q10" i="1"/>
  <c r="E14" i="1"/>
  <c r="Q20" i="1"/>
  <c r="P15" i="1"/>
  <c r="J17" i="1" l="1"/>
  <c r="Q17" i="1"/>
  <c r="F11" i="1"/>
  <c r="G10" i="1"/>
  <c r="H10" i="1" s="1"/>
  <c r="G16" i="1"/>
  <c r="F17" i="1"/>
  <c r="E16" i="1"/>
  <c r="J12" i="1"/>
  <c r="Q12" i="1"/>
  <c r="Q14" i="1"/>
  <c r="J14" i="1"/>
  <c r="J16" i="1" l="1"/>
  <c r="H16" i="1"/>
  <c r="O16" i="1" s="1"/>
  <c r="Q16" i="1"/>
  <c r="P16" i="1"/>
  <c r="F18" i="1"/>
  <c r="G17" i="1"/>
  <c r="H17" i="1" s="1"/>
  <c r="O10" i="1"/>
  <c r="P10" i="1" s="1"/>
  <c r="I10" i="1"/>
  <c r="G11" i="1"/>
  <c r="F12" i="1"/>
  <c r="F19" i="1" l="1"/>
  <c r="G18" i="1"/>
  <c r="R18" i="1"/>
  <c r="T18" i="1" s="1"/>
  <c r="R17" i="1"/>
  <c r="G12" i="1"/>
  <c r="H12" i="1" s="1"/>
  <c r="F13" i="1"/>
  <c r="I16" i="1"/>
  <c r="O17" i="1"/>
  <c r="P17" i="1" s="1"/>
  <c r="I17" i="1"/>
  <c r="E11" i="1"/>
  <c r="F14" i="1" l="1"/>
  <c r="G14" i="1" s="1"/>
  <c r="H14" i="1" s="1"/>
  <c r="G13" i="1"/>
  <c r="O12" i="1"/>
  <c r="P12" i="1" s="1"/>
  <c r="I12" i="1"/>
  <c r="Q11" i="1"/>
  <c r="J11" i="1"/>
  <c r="H11" i="1"/>
  <c r="O11" i="1" s="1"/>
  <c r="P11" i="1" s="1"/>
  <c r="R12" i="1" s="1"/>
  <c r="G19" i="1"/>
  <c r="F20" i="1"/>
  <c r="G20" i="1" s="1"/>
  <c r="H20" i="1" s="1"/>
  <c r="E18" i="1"/>
  <c r="J18" i="1" l="1"/>
  <c r="H18" i="1"/>
  <c r="O18" i="1" s="1"/>
  <c r="P18" i="1" s="1"/>
  <c r="Q18" i="1"/>
  <c r="E13" i="1"/>
  <c r="O20" i="1"/>
  <c r="P20" i="1" s="1"/>
  <c r="I20" i="1"/>
  <c r="I11" i="1"/>
  <c r="K12" i="1" s="1"/>
  <c r="T12" i="1" s="1"/>
  <c r="O14" i="1"/>
  <c r="P14" i="1" s="1"/>
  <c r="R16" i="1" s="1"/>
  <c r="T16" i="1" s="1"/>
  <c r="I14" i="1"/>
  <c r="K17" i="1" s="1"/>
  <c r="R19" i="1" l="1"/>
  <c r="J13" i="1"/>
  <c r="Q13" i="1"/>
  <c r="H13" i="1"/>
  <c r="O13" i="1" s="1"/>
  <c r="P13" i="1" s="1"/>
  <c r="I18" i="1"/>
  <c r="R15" i="1" l="1"/>
  <c r="R14" i="1"/>
  <c r="E19" i="1"/>
  <c r="I13" i="1"/>
  <c r="K14" i="1" s="1"/>
  <c r="T14" i="1" s="1"/>
  <c r="Q19" i="1" l="1"/>
  <c r="J19" i="1"/>
  <c r="H19" i="1"/>
  <c r="O19" i="1" s="1"/>
  <c r="P19" i="1" s="1"/>
  <c r="R20" i="1" s="1"/>
  <c r="I19" i="1" l="1"/>
  <c r="K20" i="1" s="1"/>
  <c r="T20" i="1" s="1"/>
</calcChain>
</file>

<file path=xl/sharedStrings.xml><?xml version="1.0" encoding="utf-8"?>
<sst xmlns="http://schemas.openxmlformats.org/spreadsheetml/2006/main" count="56" uniqueCount="35">
  <si>
    <t>PRINCIPAL AMT</t>
  </si>
  <si>
    <t>TIER RATE</t>
  </si>
  <si>
    <t>TIER UPTO AMOUNT</t>
  </si>
  <si>
    <t>SPLIT OF PRINCIPAL</t>
  </si>
  <si>
    <t>WEIGHTAGE RATE</t>
  </si>
  <si>
    <t>COMPOUND FREQ</t>
  </si>
  <si>
    <t>M01</t>
  </si>
  <si>
    <t>NUMBER OF PERIODS PER YEAR</t>
  </si>
  <si>
    <t>DAY BASIS</t>
  </si>
  <si>
    <t>AER</t>
  </si>
  <si>
    <t>SCHEDULED INTEREST FOR EVERY 2 DAYS</t>
  </si>
  <si>
    <t>SSA.ID</t>
  </si>
  <si>
    <t>Interest Calculated from</t>
  </si>
  <si>
    <t>Interest calculated till</t>
  </si>
  <si>
    <t>DAYS</t>
  </si>
  <si>
    <t>PRINCIPAL O/S</t>
  </si>
  <si>
    <t>COMPOUND RATE</t>
  </si>
  <si>
    <t>PER DAY ACCRUAL</t>
  </si>
  <si>
    <t>INTEREST ACCRUED</t>
  </si>
  <si>
    <t>CR Int</t>
  </si>
  <si>
    <t>DR Int</t>
  </si>
  <si>
    <t>Tot CR Int</t>
  </si>
  <si>
    <t>Tot Dr Int</t>
  </si>
  <si>
    <t>Tax Code</t>
  </si>
  <si>
    <t>Tax Rate</t>
  </si>
  <si>
    <t>Tax Accruals</t>
  </si>
  <si>
    <t>CR TAX</t>
  </si>
  <si>
    <t>DR TAX</t>
  </si>
  <si>
    <t>Tax CR Accruals</t>
  </si>
  <si>
    <t>Tax DR Accruals</t>
  </si>
  <si>
    <t>Total Billed CR Amount</t>
  </si>
  <si>
    <t>Total Billed DR Amount</t>
  </si>
  <si>
    <t xml:space="preserve">SCRPT182840354527 </t>
  </si>
  <si>
    <t>M02</t>
  </si>
  <si>
    <t>M06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</si>
</sst>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0.00000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Segoe U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0" fillId="0" borderId="0" xfId="0" applyNumberFormat="1" applyBorder="1"/>
    <xf numFmtId="0" fontId="3" fillId="3" borderId="0" xfId="0" applyFont="1" applyFill="1"/>
    <xf numFmtId="0" fontId="1" fillId="3" borderId="0" xfId="0" applyFont="1" applyFill="1"/>
    <xf numFmtId="0" fontId="0" fillId="3" borderId="0" xfId="0" applyFill="1"/>
    <xf numFmtId="2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Fill="1" applyBorder="1"/>
    <xf numFmtId="0" fontId="4" fillId="0" borderId="0" xfId="0" applyFont="1" applyAlignment="1">
      <alignment vertical="center"/>
    </xf>
    <xf numFmtId="15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Fill="1" applyBorder="1"/>
    <xf numFmtId="165" fontId="5" fillId="0" borderId="1" xfId="0" applyNumberFormat="1" applyFont="1" applyFill="1" applyBorder="1"/>
    <xf numFmtId="2" fontId="5" fillId="0" borderId="1" xfId="0" applyNumberFormat="1" applyFont="1" applyFill="1" applyBorder="1"/>
    <xf numFmtId="0" fontId="0" fillId="0" borderId="0" xfId="0" applyFill="1"/>
    <xf numFmtId="0" fontId="0" fillId="4" borderId="1" xfId="0" applyFill="1" applyBorder="1"/>
    <xf numFmtId="15" fontId="0" fillId="4" borderId="1" xfId="0" applyNumberFormat="1" applyFill="1" applyBorder="1"/>
    <xf numFmtId="2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0" fontId="0" fillId="5" borderId="0" xfId="0" applyFill="1"/>
    <xf numFmtId="0" fontId="0" fillId="6" borderId="0" xfId="0" applyFill="1"/>
    <xf numFmtId="0" fontId="0" fillId="0" borderId="1" xfId="0" applyFill="1" applyBorder="1"/>
    <xf numFmtId="2" fontId="0" fillId="4" borderId="2" xfId="0" applyNumberFormat="1" applyFill="1" applyBorder="1"/>
    <xf numFmtId="0" fontId="0" fillId="5" borderId="1" xfId="0" applyFill="1" applyBorder="1"/>
    <xf numFmtId="0" fontId="0" fillId="0" borderId="3" xfId="0" applyBorder="1"/>
    <xf numFmtId="0" fontId="0" fillId="5" borderId="0" xfId="0" applyFill="1" applyBorder="1"/>
    <xf numFmtId="15" fontId="0" fillId="5" borderId="1" xfId="0" applyNumberFormat="1" applyFill="1" applyBorder="1"/>
    <xf numFmtId="2" fontId="0" fillId="5" borderId="1" xfId="0" applyNumberFormat="1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0" fontId="0" fillId="5" borderId="3" xfId="0" applyFill="1" applyBorder="1"/>
    <xf numFmtId="0" fontId="0" fillId="6" borderId="1" xfId="0" applyFill="1" applyBorder="1"/>
    <xf numFmtId="15" fontId="0" fillId="6" borderId="1" xfId="0" applyNumberFormat="1" applyFill="1" applyBorder="1"/>
    <xf numFmtId="2" fontId="0" fillId="6" borderId="1" xfId="0" applyNumberFormat="1" applyFill="1" applyBorder="1"/>
    <xf numFmtId="164" fontId="0" fillId="6" borderId="1" xfId="0" applyNumberFormat="1" applyFill="1" applyBorder="1"/>
    <xf numFmtId="165" fontId="0" fillId="6" borderId="1" xfId="0" applyNumberFormat="1" applyFill="1" applyBorder="1"/>
    <xf numFmtId="0" fontId="0" fillId="6" borderId="3" xfId="0" applyFill="1" applyBorder="1"/>
    <xf numFmtId="0" fontId="0" fillId="6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6"/>
  <sheetViews>
    <sheetView tabSelected="1" topLeftCell="D1" zoomScale="70" zoomScaleNormal="70" workbookViewId="0">
      <selection activeCell="G10" sqref="G10"/>
    </sheetView>
  </sheetViews>
  <sheetFormatPr defaultRowHeight="14.5" x14ac:dyDescent="0.35"/>
  <cols>
    <col min="1" max="1" width="20.26953125" customWidth="1"/>
    <col min="2" max="2" width="11.1796875" customWidth="1"/>
    <col min="3" max="3" width="18" customWidth="1"/>
    <col min="4" max="4" width="17" customWidth="1"/>
    <col min="5" max="5" width="14.81640625" customWidth="1"/>
    <col min="6" max="6" width="16.453125" customWidth="1"/>
    <col min="7" max="7" width="27.26953125" bestFit="1" customWidth="1"/>
    <col min="8" max="8" width="17.81640625" customWidth="1"/>
    <col min="9" max="9" width="8.7265625" customWidth="1"/>
    <col min="10" max="10" width="7.1796875" customWidth="1"/>
    <col min="11" max="11" width="9.54296875" customWidth="1"/>
    <col min="12" max="12" width="9" customWidth="1"/>
  </cols>
  <sheetData>
    <row r="1" spans="1:70" x14ac:dyDescent="0.35">
      <c r="A1" s="1" t="s">
        <v>0</v>
      </c>
      <c r="B1" s="1" t="s">
        <v>1</v>
      </c>
      <c r="C1" s="1" t="s">
        <v>2</v>
      </c>
      <c r="D1" s="1" t="s">
        <v>3</v>
      </c>
      <c r="G1" s="2" t="s">
        <v>4</v>
      </c>
      <c r="H1" s="3">
        <f>E5</f>
        <v>8.7499999999999994E-2</v>
      </c>
      <c r="I1" s="4"/>
    </row>
    <row r="2" spans="1:70" x14ac:dyDescent="0.35">
      <c r="A2" s="5">
        <v>800000</v>
      </c>
      <c r="B2" s="6">
        <v>0.05</v>
      </c>
      <c r="C2" s="7">
        <v>500000</v>
      </c>
      <c r="D2" s="7">
        <f>IF(C2&lt;A2,C2,A2)</f>
        <v>500000</v>
      </c>
      <c r="E2" s="4">
        <f>(D2/A$2)*B2</f>
        <v>3.125E-2</v>
      </c>
      <c r="G2" s="2" t="s">
        <v>5</v>
      </c>
      <c r="H2" s="7" t="s">
        <v>6</v>
      </c>
    </row>
    <row r="3" spans="1:70" x14ac:dyDescent="0.35">
      <c r="A3" s="8"/>
      <c r="B3" s="6">
        <v>0.15</v>
      </c>
      <c r="C3" s="7">
        <v>800000</v>
      </c>
      <c r="D3" s="7">
        <f>IF(C3-SUM($C$2:C2)&lt;=$A$2-C2,C3-SUM($C$2:C2),$A$2-C2)</f>
        <v>300000</v>
      </c>
      <c r="E3" s="4">
        <f>(D3/A$2)*B3</f>
        <v>5.6249999999999994E-2</v>
      </c>
      <c r="G3" s="2" t="s">
        <v>7</v>
      </c>
      <c r="H3" s="7">
        <v>12</v>
      </c>
    </row>
    <row r="4" spans="1:70" x14ac:dyDescent="0.35">
      <c r="A4" s="8"/>
      <c r="B4" s="6">
        <v>0</v>
      </c>
      <c r="C4" s="9">
        <f>A2</f>
        <v>800000</v>
      </c>
      <c r="D4" s="7">
        <f>IF(C4-C3&lt;=$A$2-C3,C4-C3,$A$2-C3)</f>
        <v>0</v>
      </c>
      <c r="E4" s="4">
        <f>(D4/A$2)*B4</f>
        <v>0</v>
      </c>
      <c r="G4" s="2" t="s">
        <v>8</v>
      </c>
      <c r="H4" s="7">
        <v>360</v>
      </c>
    </row>
    <row r="5" spans="1:70" x14ac:dyDescent="0.35">
      <c r="A5" s="8"/>
      <c r="B5" s="6"/>
      <c r="C5" s="6"/>
      <c r="D5" s="1" t="s">
        <v>4</v>
      </c>
      <c r="E5" s="10">
        <f>SUM(E2:E4)</f>
        <v>8.7499999999999994E-2</v>
      </c>
      <c r="G5" s="11" t="s">
        <v>9</v>
      </c>
      <c r="H5" s="10">
        <f>(1+H1/H3)^H3-1</f>
        <v>9.1095821332897842E-2</v>
      </c>
    </row>
    <row r="6" spans="1:70" x14ac:dyDescent="0.35">
      <c r="J6" s="8"/>
      <c r="K6" s="12"/>
    </row>
    <row r="7" spans="1:70" x14ac:dyDescent="0.35">
      <c r="A7" t="s">
        <v>10</v>
      </c>
    </row>
    <row r="8" spans="1:70" x14ac:dyDescent="0.3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5"/>
      <c r="X8" s="15"/>
      <c r="Y8" s="15"/>
    </row>
    <row r="9" spans="1:70" x14ac:dyDescent="0.35">
      <c r="A9" s="1" t="s">
        <v>11</v>
      </c>
      <c r="B9" s="1" t="s">
        <v>12</v>
      </c>
      <c r="C9" s="1" t="s">
        <v>13</v>
      </c>
      <c r="D9" s="1" t="s">
        <v>14</v>
      </c>
      <c r="E9" s="16" t="s">
        <v>15</v>
      </c>
      <c r="F9" s="1" t="s">
        <v>16</v>
      </c>
      <c r="G9" s="1" t="s">
        <v>17</v>
      </c>
      <c r="H9" s="17" t="s">
        <v>18</v>
      </c>
      <c r="I9" s="18" t="s">
        <v>19</v>
      </c>
      <c r="J9" s="18" t="s">
        <v>20</v>
      </c>
      <c r="K9" s="1" t="s">
        <v>21</v>
      </c>
      <c r="L9" s="1" t="s">
        <v>22</v>
      </c>
      <c r="M9" s="1" t="s">
        <v>23</v>
      </c>
      <c r="N9" s="1" t="s">
        <v>24</v>
      </c>
      <c r="O9" s="1" t="s">
        <v>25</v>
      </c>
      <c r="P9" s="1" t="s">
        <v>26</v>
      </c>
      <c r="Q9" s="1" t="s">
        <v>27</v>
      </c>
      <c r="R9" s="1" t="s">
        <v>28</v>
      </c>
      <c r="S9" s="1" t="s">
        <v>29</v>
      </c>
      <c r="T9" s="1" t="s">
        <v>30</v>
      </c>
      <c r="U9" s="1" t="s">
        <v>31</v>
      </c>
    </row>
    <row r="10" spans="1:70" ht="16" x14ac:dyDescent="0.35">
      <c r="A10" s="19" t="s">
        <v>32</v>
      </c>
      <c r="B10" s="20">
        <v>40170</v>
      </c>
      <c r="C10" s="20">
        <v>40170</v>
      </c>
      <c r="D10" s="5">
        <f t="shared" ref="D10:D20" si="0">IF(B10=C10,1)</f>
        <v>1</v>
      </c>
      <c r="E10" s="21">
        <f>A2</f>
        <v>800000</v>
      </c>
      <c r="F10" s="22">
        <f>H5</f>
        <v>9.1095821332897842E-2</v>
      </c>
      <c r="G10" s="5">
        <f>(1+F10)^(D10/H4)-1</f>
        <v>2.4220302613153777E-4</v>
      </c>
      <c r="H10" s="23">
        <f t="shared" ref="H10:H20" si="1">E10*G10</f>
        <v>193.76242090523021</v>
      </c>
      <c r="I10" s="24">
        <f t="shared" ref="I10:I20" si="2">IF(E10&gt;=0,H10,0)</f>
        <v>193.76242090523021</v>
      </c>
      <c r="J10" s="24">
        <f t="shared" ref="J10:J20" si="3">IF(E10&lt;0,H10,0)</f>
        <v>0</v>
      </c>
      <c r="K10" s="25"/>
      <c r="L10" s="25"/>
      <c r="M10" s="5">
        <v>10</v>
      </c>
      <c r="N10" s="5">
        <v>1</v>
      </c>
      <c r="O10" s="5">
        <f t="shared" ref="O10:O20" si="4">H10*(N10/100)</f>
        <v>1.9376242090523021</v>
      </c>
      <c r="P10" s="24">
        <f t="shared" ref="P10:P20" si="5">IF(E10&gt;=0,O10,0)</f>
        <v>1.9376242090523021</v>
      </c>
      <c r="Q10" s="24">
        <f t="shared" ref="Q10:Q20" si="6">IF(E10&lt;0,O10,0)</f>
        <v>0</v>
      </c>
      <c r="R10" s="26"/>
      <c r="S10" s="26"/>
      <c r="T10" s="5"/>
      <c r="U10" s="5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</row>
    <row r="11" spans="1:70" x14ac:dyDescent="0.35">
      <c r="A11" s="5"/>
      <c r="B11" s="20">
        <v>40171</v>
      </c>
      <c r="C11" s="20">
        <v>40171</v>
      </c>
      <c r="D11" s="5">
        <f t="shared" si="0"/>
        <v>1</v>
      </c>
      <c r="E11" s="21">
        <f>A2+I10</f>
        <v>800193.76242090529</v>
      </c>
      <c r="F11" s="22">
        <f>F10</f>
        <v>9.1095821332897842E-2</v>
      </c>
      <c r="G11" s="5">
        <f>(1+F11)^(D11/H4)-1</f>
        <v>2.4220302613153777E-4</v>
      </c>
      <c r="H11" s="23">
        <f t="shared" si="1"/>
        <v>193.80935074992405</v>
      </c>
      <c r="I11" s="24">
        <f t="shared" si="2"/>
        <v>193.80935074992405</v>
      </c>
      <c r="J11" s="24">
        <f t="shared" si="3"/>
        <v>0</v>
      </c>
      <c r="K11" s="5"/>
      <c r="L11" s="5"/>
      <c r="M11" s="5">
        <f t="shared" ref="M11:N20" si="7">M10</f>
        <v>10</v>
      </c>
      <c r="N11" s="5">
        <f t="shared" si="7"/>
        <v>1</v>
      </c>
      <c r="O11" s="5">
        <f t="shared" si="4"/>
        <v>1.9380935074992405</v>
      </c>
      <c r="P11" s="24">
        <f t="shared" si="5"/>
        <v>1.9380935074992405</v>
      </c>
      <c r="Q11" s="24">
        <f t="shared" si="6"/>
        <v>0</v>
      </c>
      <c r="R11" s="5"/>
      <c r="S11" s="5"/>
      <c r="T11" s="5"/>
      <c r="U11" s="5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</row>
    <row r="12" spans="1:70" s="34" customFormat="1" x14ac:dyDescent="0.35">
      <c r="A12" s="28"/>
      <c r="B12" s="29">
        <v>40172</v>
      </c>
      <c r="C12" s="29">
        <v>40172</v>
      </c>
      <c r="D12" s="28">
        <f t="shared" si="0"/>
        <v>1</v>
      </c>
      <c r="E12" s="30">
        <f>E10</f>
        <v>800000</v>
      </c>
      <c r="F12" s="31">
        <f>F11</f>
        <v>9.1095821332897842E-2</v>
      </c>
      <c r="G12" s="28">
        <f>(1+F12)^(D12/H4)-1</f>
        <v>2.4220302613153777E-4</v>
      </c>
      <c r="H12" s="32">
        <f>ROUND(E12*G12,2)</f>
        <v>193.76</v>
      </c>
      <c r="I12" s="30">
        <f>IF(E12&gt;=0,H12,0)</f>
        <v>193.76</v>
      </c>
      <c r="J12" s="30">
        <f t="shared" si="3"/>
        <v>0</v>
      </c>
      <c r="K12" s="30">
        <f>ROUND(I10+I11,2)</f>
        <v>387.57</v>
      </c>
      <c r="L12" s="28"/>
      <c r="M12" s="28">
        <f t="shared" si="7"/>
        <v>10</v>
      </c>
      <c r="N12" s="28">
        <f t="shared" si="7"/>
        <v>1</v>
      </c>
      <c r="O12" s="28">
        <f t="shared" si="4"/>
        <v>1.9376</v>
      </c>
      <c r="P12" s="30">
        <f t="shared" si="5"/>
        <v>1.9376</v>
      </c>
      <c r="Q12" s="30">
        <f t="shared" si="6"/>
        <v>0</v>
      </c>
      <c r="R12" s="30">
        <f>ROUND(P10+P11,2)</f>
        <v>3.88</v>
      </c>
      <c r="S12" s="28"/>
      <c r="T12" s="30">
        <f>K12-R12</f>
        <v>383.69</v>
      </c>
      <c r="U12" s="30">
        <f>L12+S12</f>
        <v>0</v>
      </c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spans="1:70" s="27" customFormat="1" x14ac:dyDescent="0.35">
      <c r="A13" s="35"/>
      <c r="B13" s="20">
        <v>40173</v>
      </c>
      <c r="C13" s="20">
        <v>40173</v>
      </c>
      <c r="D13" s="35">
        <f t="shared" si="0"/>
        <v>1</v>
      </c>
      <c r="E13" s="21">
        <f>E12+I12</f>
        <v>800193.76</v>
      </c>
      <c r="F13" s="22">
        <f t="shared" ref="F13:F20" si="8">F12</f>
        <v>9.1095821332897842E-2</v>
      </c>
      <c r="G13" s="5">
        <f>(1+F13)^(D13/H4)-1</f>
        <v>2.4220302613153777E-4</v>
      </c>
      <c r="H13" s="23">
        <f t="shared" si="1"/>
        <v>193.80935016357347</v>
      </c>
      <c r="I13" s="24">
        <f t="shared" si="2"/>
        <v>193.80935016357347</v>
      </c>
      <c r="J13" s="24">
        <f t="shared" si="3"/>
        <v>0</v>
      </c>
      <c r="K13"/>
      <c r="L13" s="24"/>
      <c r="M13" s="35">
        <f t="shared" si="7"/>
        <v>10</v>
      </c>
      <c r="N13" s="35">
        <f>N12</f>
        <v>1</v>
      </c>
      <c r="O13" s="35">
        <f t="shared" si="4"/>
        <v>1.9380935016357348</v>
      </c>
      <c r="P13" s="24">
        <f t="shared" si="5"/>
        <v>1.9380935016357348</v>
      </c>
      <c r="Q13" s="24">
        <f t="shared" si="6"/>
        <v>0</v>
      </c>
      <c r="R13" s="24"/>
      <c r="S13" s="24"/>
      <c r="T13" s="24"/>
      <c r="U13" s="24"/>
    </row>
    <row r="14" spans="1:70" s="34" customFormat="1" x14ac:dyDescent="0.35">
      <c r="A14" s="28"/>
      <c r="B14" s="29">
        <v>40174</v>
      </c>
      <c r="C14" s="29">
        <v>40174</v>
      </c>
      <c r="D14" s="28">
        <f t="shared" si="0"/>
        <v>1</v>
      </c>
      <c r="E14" s="30">
        <f>E10</f>
        <v>800000</v>
      </c>
      <c r="F14" s="31">
        <f t="shared" si="8"/>
        <v>9.1095821332897842E-2</v>
      </c>
      <c r="G14" s="28">
        <f>(1+F14)^(D14/H4)-1</f>
        <v>2.4220302613153777E-4</v>
      </c>
      <c r="H14" s="32">
        <f>ROUND(E14*G14,2)</f>
        <v>193.76</v>
      </c>
      <c r="I14" s="30">
        <f t="shared" si="2"/>
        <v>193.76</v>
      </c>
      <c r="J14" s="30">
        <f t="shared" si="3"/>
        <v>0</v>
      </c>
      <c r="K14" s="28">
        <f>ROUND(I12+I13,2)</f>
        <v>387.57</v>
      </c>
      <c r="L14" s="28"/>
      <c r="M14" s="28">
        <f t="shared" si="7"/>
        <v>10</v>
      </c>
      <c r="N14" s="28">
        <f t="shared" si="7"/>
        <v>1</v>
      </c>
      <c r="O14" s="28">
        <f t="shared" si="4"/>
        <v>1.9376</v>
      </c>
      <c r="P14" s="30">
        <f t="shared" si="5"/>
        <v>1.9376</v>
      </c>
      <c r="Q14" s="30">
        <f t="shared" si="6"/>
        <v>0</v>
      </c>
      <c r="R14" s="30">
        <f>ROUND(P12+P13,2)</f>
        <v>3.88</v>
      </c>
      <c r="S14" s="28"/>
      <c r="T14" s="30">
        <f>K14-R14</f>
        <v>383.69</v>
      </c>
      <c r="U14" s="36">
        <f>L14+S14</f>
        <v>0</v>
      </c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70" x14ac:dyDescent="0.35">
      <c r="A15" s="5"/>
      <c r="B15" s="20">
        <v>40175</v>
      </c>
      <c r="C15" s="20">
        <v>40175</v>
      </c>
      <c r="D15" s="5">
        <f t="shared" si="0"/>
        <v>1</v>
      </c>
      <c r="E15" s="21">
        <f>A24</f>
        <v>20000</v>
      </c>
      <c r="F15" s="22">
        <f>H27</f>
        <v>0.30226012484751474</v>
      </c>
      <c r="G15" s="5">
        <f>(1+F15)^(D15/H4)-1</f>
        <v>7.3388391806816777E-4</v>
      </c>
      <c r="H15" s="23">
        <f t="shared" si="1"/>
        <v>14.677678361363355</v>
      </c>
      <c r="I15" s="24">
        <f t="shared" si="2"/>
        <v>14.677678361363355</v>
      </c>
      <c r="J15" s="24">
        <f t="shared" si="3"/>
        <v>0</v>
      </c>
      <c r="K15" s="37"/>
      <c r="L15" s="5"/>
      <c r="M15" s="5">
        <f t="shared" si="7"/>
        <v>10</v>
      </c>
      <c r="N15" s="5">
        <f t="shared" si="7"/>
        <v>1</v>
      </c>
      <c r="O15" s="5">
        <f t="shared" si="4"/>
        <v>0.14677678361363355</v>
      </c>
      <c r="P15" s="24">
        <f t="shared" si="5"/>
        <v>0.14677678361363355</v>
      </c>
      <c r="Q15" s="24">
        <f t="shared" si="6"/>
        <v>0</v>
      </c>
      <c r="R15" s="5">
        <f t="shared" ref="R15:R20" si="9">ROUND(P13+P14,2)</f>
        <v>3.88</v>
      </c>
      <c r="S15" s="5"/>
      <c r="T15" s="38"/>
      <c r="U15" s="5"/>
      <c r="V15" s="39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</row>
    <row r="16" spans="1:70" s="33" customFormat="1" x14ac:dyDescent="0.35">
      <c r="A16" s="37"/>
      <c r="B16" s="40">
        <v>40176</v>
      </c>
      <c r="C16" s="40">
        <v>40176</v>
      </c>
      <c r="D16" s="37">
        <f t="shared" si="0"/>
        <v>1</v>
      </c>
      <c r="E16" s="41">
        <f>E15+I15</f>
        <v>20014.677678361364</v>
      </c>
      <c r="F16" s="42">
        <f>F15</f>
        <v>0.30226012484751474</v>
      </c>
      <c r="G16" s="37">
        <f>(1+F16)^(D16/H4)-1</f>
        <v>7.3388391806816777E-4</v>
      </c>
      <c r="H16" s="43">
        <f t="shared" si="1"/>
        <v>14.688450073467338</v>
      </c>
      <c r="I16" s="41">
        <f t="shared" si="2"/>
        <v>14.688450073467338</v>
      </c>
      <c r="J16" s="41">
        <f t="shared" si="3"/>
        <v>0</v>
      </c>
      <c r="K16" s="37"/>
      <c r="L16" s="37"/>
      <c r="M16" s="37">
        <f t="shared" si="7"/>
        <v>10</v>
      </c>
      <c r="N16" s="37">
        <f t="shared" si="7"/>
        <v>1</v>
      </c>
      <c r="O16" s="37">
        <f t="shared" si="4"/>
        <v>0.14688450073467338</v>
      </c>
      <c r="P16" s="41">
        <f t="shared" si="5"/>
        <v>0.14688450073467338</v>
      </c>
      <c r="Q16" s="41">
        <f t="shared" si="6"/>
        <v>0</v>
      </c>
      <c r="R16" s="37">
        <f t="shared" si="9"/>
        <v>2.08</v>
      </c>
      <c r="S16" s="37"/>
      <c r="T16" s="44">
        <f t="shared" ref="T16:T18" si="10">K16-R16</f>
        <v>-2.08</v>
      </c>
      <c r="U16" s="37">
        <f t="shared" ref="U16:U18" si="11">L16+S16</f>
        <v>0</v>
      </c>
      <c r="V16" s="39"/>
    </row>
    <row r="17" spans="1:22" s="34" customFormat="1" x14ac:dyDescent="0.35">
      <c r="A17" s="45"/>
      <c r="B17" s="46">
        <v>40177</v>
      </c>
      <c r="C17" s="46">
        <v>40177</v>
      </c>
      <c r="D17" s="45">
        <f t="shared" si="0"/>
        <v>1</v>
      </c>
      <c r="E17" s="47">
        <f>E15+K16</f>
        <v>20000</v>
      </c>
      <c r="F17" s="48">
        <f t="shared" si="8"/>
        <v>0.30226012484751474</v>
      </c>
      <c r="G17" s="45">
        <f>(1+F17)^(D17/H4)-1</f>
        <v>7.3388391806816777E-4</v>
      </c>
      <c r="H17" s="49">
        <f t="shared" si="1"/>
        <v>14.677678361363355</v>
      </c>
      <c r="I17" s="47">
        <f t="shared" si="2"/>
        <v>14.677678361363355</v>
      </c>
      <c r="J17" s="47">
        <f t="shared" si="3"/>
        <v>0</v>
      </c>
      <c r="K17" s="47">
        <f>I15+I16+I14</f>
        <v>223.12612843483069</v>
      </c>
      <c r="L17" s="45"/>
      <c r="M17" s="45">
        <f t="shared" si="7"/>
        <v>10</v>
      </c>
      <c r="N17" s="45">
        <f t="shared" si="7"/>
        <v>1</v>
      </c>
      <c r="O17" s="45">
        <f t="shared" si="4"/>
        <v>0.14677678361363355</v>
      </c>
      <c r="P17" s="47">
        <f t="shared" si="5"/>
        <v>0.14677678361363355</v>
      </c>
      <c r="Q17" s="47">
        <f t="shared" si="6"/>
        <v>0</v>
      </c>
      <c r="R17" s="45">
        <f t="shared" si="9"/>
        <v>0.28999999999999998</v>
      </c>
      <c r="S17" s="45"/>
      <c r="T17" s="50"/>
      <c r="U17" s="45"/>
      <c r="V17" s="51"/>
    </row>
    <row r="18" spans="1:22" s="33" customFormat="1" x14ac:dyDescent="0.35">
      <c r="A18" s="37"/>
      <c r="B18" s="40">
        <v>40178</v>
      </c>
      <c r="C18" s="40">
        <v>40178</v>
      </c>
      <c r="D18" s="37">
        <f t="shared" si="0"/>
        <v>1</v>
      </c>
      <c r="E18" s="41">
        <f>E17+I17</f>
        <v>20014.677678361364</v>
      </c>
      <c r="F18" s="42">
        <f t="shared" si="8"/>
        <v>0.30226012484751474</v>
      </c>
      <c r="G18" s="37">
        <f>(1+F18)^(D18/H4)-1</f>
        <v>7.3388391806816777E-4</v>
      </c>
      <c r="H18" s="43">
        <f t="shared" si="1"/>
        <v>14.688450073467338</v>
      </c>
      <c r="I18" s="41">
        <f t="shared" si="2"/>
        <v>14.688450073467338</v>
      </c>
      <c r="J18" s="41">
        <f t="shared" si="3"/>
        <v>0</v>
      </c>
      <c r="K18" s="37"/>
      <c r="L18" s="37"/>
      <c r="M18" s="37">
        <f t="shared" si="7"/>
        <v>10</v>
      </c>
      <c r="N18" s="37">
        <f t="shared" si="7"/>
        <v>1</v>
      </c>
      <c r="O18" s="37">
        <f t="shared" si="4"/>
        <v>0.14688450073467338</v>
      </c>
      <c r="P18" s="41">
        <f t="shared" si="5"/>
        <v>0.14688450073467338</v>
      </c>
      <c r="Q18" s="41">
        <f t="shared" si="6"/>
        <v>0</v>
      </c>
      <c r="R18" s="37">
        <f t="shared" si="9"/>
        <v>0.28999999999999998</v>
      </c>
      <c r="S18" s="37"/>
      <c r="T18" s="44">
        <f t="shared" si="10"/>
        <v>-0.28999999999999998</v>
      </c>
      <c r="U18" s="37">
        <f t="shared" si="11"/>
        <v>0</v>
      </c>
      <c r="V18" s="39"/>
    </row>
    <row r="19" spans="1:22" x14ac:dyDescent="0.35">
      <c r="A19" s="5"/>
      <c r="B19" s="20">
        <v>40179</v>
      </c>
      <c r="C19" s="20">
        <v>40179</v>
      </c>
      <c r="D19" s="5">
        <f t="shared" si="0"/>
        <v>1</v>
      </c>
      <c r="E19" s="21">
        <f>E18+I18</f>
        <v>20029.366128434831</v>
      </c>
      <c r="F19" s="22">
        <f t="shared" si="8"/>
        <v>0.30226012484751474</v>
      </c>
      <c r="G19" s="5">
        <f>(1+F19)^(D19/H4)-1</f>
        <v>7.3388391806816777E-4</v>
      </c>
      <c r="H19" s="23">
        <f t="shared" si="1"/>
        <v>14.699229690757603</v>
      </c>
      <c r="I19" s="24">
        <f t="shared" si="2"/>
        <v>14.699229690757603</v>
      </c>
      <c r="J19" s="24">
        <f t="shared" si="3"/>
        <v>0</v>
      </c>
      <c r="K19" s="37"/>
      <c r="L19" s="5"/>
      <c r="M19" s="5">
        <f t="shared" si="7"/>
        <v>10</v>
      </c>
      <c r="N19" s="5">
        <f t="shared" si="7"/>
        <v>1</v>
      </c>
      <c r="O19" s="5">
        <f t="shared" si="4"/>
        <v>0.14699229690757604</v>
      </c>
      <c r="P19" s="24">
        <f t="shared" si="5"/>
        <v>0.14699229690757604</v>
      </c>
      <c r="Q19" s="24">
        <f t="shared" si="6"/>
        <v>0</v>
      </c>
      <c r="R19" s="5">
        <f t="shared" si="9"/>
        <v>0.28999999999999998</v>
      </c>
      <c r="S19" s="5"/>
      <c r="T19" s="38"/>
      <c r="U19" s="5"/>
      <c r="V19" s="39"/>
    </row>
    <row r="20" spans="1:22" x14ac:dyDescent="0.35">
      <c r="A20" s="34"/>
      <c r="B20" s="46">
        <v>40180</v>
      </c>
      <c r="C20" s="46">
        <v>40180</v>
      </c>
      <c r="D20" s="45">
        <f t="shared" si="0"/>
        <v>1</v>
      </c>
      <c r="E20" s="47">
        <f>A24</f>
        <v>20000</v>
      </c>
      <c r="F20" s="48">
        <f t="shared" si="8"/>
        <v>0.30226012484751474</v>
      </c>
      <c r="G20" s="45">
        <f>(1+F20)^(D20/H4)-1</f>
        <v>7.3388391806816777E-4</v>
      </c>
      <c r="H20" s="49">
        <f t="shared" si="1"/>
        <v>14.677678361363355</v>
      </c>
      <c r="I20" s="47">
        <f t="shared" si="2"/>
        <v>14.677678361363355</v>
      </c>
      <c r="J20" s="47">
        <f t="shared" si="3"/>
        <v>0</v>
      </c>
      <c r="K20" s="47">
        <f>I17+I18+I19</f>
        <v>44.065358125588297</v>
      </c>
      <c r="L20" s="45"/>
      <c r="M20" s="45">
        <f t="shared" si="7"/>
        <v>10</v>
      </c>
      <c r="N20" s="45">
        <f t="shared" si="7"/>
        <v>1</v>
      </c>
      <c r="O20" s="45">
        <f t="shared" si="4"/>
        <v>0.14677678361363355</v>
      </c>
      <c r="P20" s="47">
        <f t="shared" si="5"/>
        <v>0.14677678361363355</v>
      </c>
      <c r="Q20" s="47">
        <f t="shared" si="6"/>
        <v>0</v>
      </c>
      <c r="R20" s="45">
        <f t="shared" si="9"/>
        <v>0.28999999999999998</v>
      </c>
      <c r="S20" s="45"/>
      <c r="T20" s="50">
        <f t="shared" ref="T20" si="12">K20-R20</f>
        <v>43.775358125588298</v>
      </c>
      <c r="U20" s="45">
        <f t="shared" ref="U20" si="13">L20+S20</f>
        <v>0</v>
      </c>
    </row>
    <row r="21" spans="1:22" x14ac:dyDescent="0.35">
      <c r="U21" s="5"/>
    </row>
    <row r="23" spans="1:22" x14ac:dyDescent="0.35">
      <c r="A23" s="1" t="s">
        <v>0</v>
      </c>
      <c r="B23" s="1" t="s">
        <v>1</v>
      </c>
      <c r="C23" s="1" t="s">
        <v>2</v>
      </c>
      <c r="D23" s="1" t="s">
        <v>3</v>
      </c>
      <c r="G23" s="2" t="s">
        <v>4</v>
      </c>
      <c r="H23" s="6">
        <f>E27</f>
        <v>0.27</v>
      </c>
    </row>
    <row r="24" spans="1:22" x14ac:dyDescent="0.35">
      <c r="A24" s="5">
        <v>20000</v>
      </c>
      <c r="B24" s="6">
        <v>0.1</v>
      </c>
      <c r="C24" s="7">
        <v>2000</v>
      </c>
      <c r="D24" s="7">
        <f>IF(C24&lt;A24,C24,A24)</f>
        <v>2000</v>
      </c>
      <c r="E24" s="4">
        <f>(D24/A$24)*B24</f>
        <v>1.0000000000000002E-2</v>
      </c>
      <c r="G24" s="2" t="s">
        <v>5</v>
      </c>
      <c r="H24" s="7" t="s">
        <v>33</v>
      </c>
    </row>
    <row r="25" spans="1:22" x14ac:dyDescent="0.35">
      <c r="A25" s="8"/>
      <c r="B25" s="6">
        <v>0.2</v>
      </c>
      <c r="C25" s="7">
        <v>4000</v>
      </c>
      <c r="D25" s="7">
        <f>IF(C25-SUM($C$24:C24)&lt;=$A$24-C24,C25-SUM($C$24:C24),$A$24-C24)</f>
        <v>2000</v>
      </c>
      <c r="E25" s="4">
        <f>(D25/A$24)*B25</f>
        <v>2.0000000000000004E-2</v>
      </c>
      <c r="G25" s="2" t="s">
        <v>7</v>
      </c>
      <c r="H25" s="7">
        <v>6</v>
      </c>
    </row>
    <row r="26" spans="1:22" x14ac:dyDescent="0.35">
      <c r="A26" s="8"/>
      <c r="B26" s="6">
        <v>0.3</v>
      </c>
      <c r="C26" s="9">
        <f>A24</f>
        <v>20000</v>
      </c>
      <c r="D26" s="7">
        <f>IF(C26-C25&lt;=$A$24-C25,C26-C25,$A$24-C25)</f>
        <v>16000</v>
      </c>
      <c r="E26" s="4">
        <f>(D26/A$24)*B26</f>
        <v>0.24</v>
      </c>
      <c r="G26" s="2" t="s">
        <v>8</v>
      </c>
      <c r="H26" s="7">
        <v>360</v>
      </c>
    </row>
    <row r="27" spans="1:22" x14ac:dyDescent="0.35">
      <c r="A27" s="8"/>
      <c r="B27" s="6"/>
      <c r="C27" s="6"/>
      <c r="D27" s="1" t="s">
        <v>4</v>
      </c>
      <c r="E27" s="10">
        <f>SUM(E24:E26)</f>
        <v>0.27</v>
      </c>
      <c r="G27" s="11" t="s">
        <v>9</v>
      </c>
      <c r="H27" s="10">
        <f>(1+H23/H25)^H25-1</f>
        <v>0.30226012484751474</v>
      </c>
    </row>
    <row r="32" spans="1:22" x14ac:dyDescent="0.35">
      <c r="A32" s="1" t="s">
        <v>0</v>
      </c>
      <c r="B32" s="1" t="s">
        <v>1</v>
      </c>
      <c r="C32" s="1" t="s">
        <v>2</v>
      </c>
      <c r="D32" s="1" t="s">
        <v>3</v>
      </c>
      <c r="G32" s="2" t="s">
        <v>4</v>
      </c>
      <c r="H32" s="6">
        <f>E36</f>
        <v>0.1</v>
      </c>
    </row>
    <row r="33" spans="1:8" x14ac:dyDescent="0.35">
      <c r="A33" s="5">
        <v>20000</v>
      </c>
      <c r="B33" s="6">
        <v>0.1</v>
      </c>
      <c r="C33" s="7">
        <v>20000</v>
      </c>
      <c r="D33" s="7">
        <f>IF(C33&lt;A33,C33,A33)</f>
        <v>20000</v>
      </c>
      <c r="E33" s="4">
        <f>(D33/A$33)*B33</f>
        <v>0.1</v>
      </c>
      <c r="G33" s="2" t="s">
        <v>5</v>
      </c>
      <c r="H33" s="7" t="s">
        <v>34</v>
      </c>
    </row>
    <row r="34" spans="1:8" x14ac:dyDescent="0.35">
      <c r="A34" s="8"/>
      <c r="B34" s="6"/>
      <c r="C34" s="7"/>
      <c r="D34" s="7"/>
      <c r="E34" s="4"/>
      <c r="G34" s="2" t="s">
        <v>7</v>
      </c>
      <c r="H34" s="7">
        <v>2</v>
      </c>
    </row>
    <row r="35" spans="1:8" x14ac:dyDescent="0.35">
      <c r="A35" s="8"/>
      <c r="B35" s="6"/>
      <c r="C35" s="9"/>
      <c r="D35" s="7"/>
      <c r="E35" s="4"/>
      <c r="G35" s="2" t="s">
        <v>8</v>
      </c>
      <c r="H35" s="7">
        <v>360</v>
      </c>
    </row>
    <row r="36" spans="1:8" x14ac:dyDescent="0.35">
      <c r="A36" s="8"/>
      <c r="B36" s="6"/>
      <c r="C36" s="6"/>
      <c r="D36" s="1" t="s">
        <v>4</v>
      </c>
      <c r="E36" s="10">
        <f>SUM(E33:E35)</f>
        <v>0.1</v>
      </c>
      <c r="G36" s="11" t="s">
        <v>9</v>
      </c>
      <c r="H36" s="10">
        <f>(1+H32/H34)^H34-1</f>
        <v>0.10250000000000004</v>
      </c>
    </row>
  </sheetData>
  <protectedRanges>
    <protectedRange sqref="H2:H4 H33:H35 H24:H26" name="Range3"/>
    <protectedRange sqref="B2:C4 B33:C35 B24:C26" name="Range1"/>
    <protectedRange sqref="A2 A33 A24" name="Range2"/>
  </protectedRange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Temenos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Chinthan Rajan</dc:creator>
  <cp:lastModifiedBy>Guha Priya D</cp:lastModifiedBy>
  <dcterms:created xsi:type="dcterms:W3CDTF">2018-11-30T10:41:03Z</dcterms:created>
  <dcterms:modified xsi:type="dcterms:W3CDTF">2019-08-23T09:37:00Z</dcterms:modified>
</cp:coreProperties>
</file>